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ryan\appdata\local\bentley\projectwise\workingdir\ohiodot-pw.bentley.com_ohiodot-pw-02\kryan@msconsultants.com\d1240165\"/>
    </mc:Choice>
  </mc:AlternateContent>
  <xr:revisionPtr revIDLastSave="0" documentId="13_ncr:1_{38699D68-C7B2-4685-BF16-3D2BB612981F}" xr6:coauthVersionLast="47" xr6:coauthVersionMax="47" xr10:uidLastSave="{00000000-0000-0000-0000-000000000000}"/>
  <bookViews>
    <workbookView xWindow="-120" yWindow="-120" windowWidth="29040" windowHeight="15720" xr2:uid="{FE727233-348B-4EAD-9CD6-528C51514BF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" i="1" l="1"/>
  <c r="T6" i="1" s="1"/>
  <c r="M6" i="1"/>
  <c r="M5" i="1"/>
  <c r="K5" i="1"/>
  <c r="O5" i="1"/>
  <c r="T5" i="1" s="1"/>
  <c r="O4" i="1"/>
  <c r="M4" i="1"/>
  <c r="S5" i="1"/>
  <c r="S6" i="1"/>
  <c r="S4" i="1"/>
  <c r="Q5" i="1"/>
  <c r="Q6" i="1"/>
  <c r="Q4" i="1"/>
  <c r="D8" i="1"/>
  <c r="D12" i="1" s="1"/>
  <c r="L5" i="1"/>
  <c r="L6" i="1"/>
  <c r="L4" i="1"/>
  <c r="K8" i="1"/>
  <c r="K12" i="1" s="1"/>
  <c r="T4" i="1"/>
  <c r="C8" i="1"/>
  <c r="C12" i="1" s="1"/>
  <c r="E8" i="1"/>
  <c r="E12" i="1" s="1"/>
  <c r="F8" i="1"/>
  <c r="F12" i="1" s="1"/>
  <c r="G8" i="1"/>
  <c r="G12" i="1" s="1"/>
  <c r="H8" i="1"/>
  <c r="H12" i="1" s="1"/>
  <c r="N8" i="1"/>
  <c r="N12" i="1" s="1"/>
  <c r="P8" i="1"/>
  <c r="P12" i="1" s="1"/>
  <c r="U8" i="1"/>
  <c r="U12" i="1" s="1"/>
  <c r="V8" i="1"/>
  <c r="V12" i="1" s="1"/>
  <c r="R5" i="1"/>
  <c r="R6" i="1"/>
  <c r="R4" i="1"/>
  <c r="I5" i="1"/>
  <c r="J5" i="1"/>
  <c r="I6" i="1"/>
  <c r="J6" i="1"/>
  <c r="J4" i="1"/>
  <c r="I4" i="1"/>
  <c r="B5" i="1"/>
  <c r="B6" i="1"/>
  <c r="B4" i="1"/>
  <c r="R8" i="1" l="1"/>
  <c r="R12" i="1" s="1"/>
  <c r="J8" i="1"/>
  <c r="J12" i="1" s="1"/>
  <c r="M8" i="1"/>
  <c r="M12" i="1" s="1"/>
  <c r="O8" i="1"/>
  <c r="O12" i="1" s="1"/>
  <c r="L8" i="1"/>
  <c r="L12" i="1" s="1"/>
  <c r="B8" i="1"/>
  <c r="B12" i="1" s="1"/>
  <c r="I8" i="1"/>
  <c r="I12" i="1" s="1"/>
  <c r="S8" i="1"/>
  <c r="S12" i="1" s="1"/>
  <c r="Q8" i="1"/>
  <c r="Q12" i="1" s="1"/>
  <c r="T8" i="1"/>
  <c r="T12" i="1" s="1"/>
  <c r="B14" i="1" l="1"/>
  <c r="B15" i="1" l="1"/>
  <c r="B17" i="1" s="1"/>
</calcChain>
</file>

<file path=xl/sharedStrings.xml><?xml version="1.0" encoding="utf-8"?>
<sst xmlns="http://schemas.openxmlformats.org/spreadsheetml/2006/main" count="52" uniqueCount="33">
  <si>
    <t>CONNECTION, FUSED PULL APART</t>
  </si>
  <si>
    <t>CONNECTION, UNFUSED PERMANENT</t>
  </si>
  <si>
    <t>LIGHT POLE, CONVENTIONAL, AT22B40</t>
  </si>
  <si>
    <t>LIGHT POLE, CONVENTIONAL, AT20B40</t>
  </si>
  <si>
    <t>LIGHT TOWER, MISC.: LIGHT TOWER, BB45</t>
  </si>
  <si>
    <t>LIGHT POLE FOUNDATION, 24" X 8' DEEP</t>
  </si>
  <si>
    <t>LIGHT TOWER FOUNDATION, 36" X 20' DEEP</t>
  </si>
  <si>
    <t>NO. 4 AWG 2400 VOLT DISTRIBUTION CABLE</t>
  </si>
  <si>
    <t>NO. 10 AWG POLE AND BRACKET CABLE</t>
  </si>
  <si>
    <t>1-1/2" DUCT CABLE WITH THREE NO. 4 AWG 2400 VOLT CABLES</t>
  </si>
  <si>
    <t>CONDUIT, 3", 724.04</t>
  </si>
  <si>
    <t>TRENCH, 24" DEEP</t>
  </si>
  <si>
    <t>PULL BOX, 725.08, 18"</t>
  </si>
  <si>
    <t>LUMINAIRE, CONVENTIONAL, SOLID STATE (LED), AS PER PLAN</t>
  </si>
  <si>
    <t>LUMINAIRE, HIGH MAST, SOLID STATE (LED), AS PER PLAN</t>
  </si>
  <si>
    <t>GROUND ROD</t>
  </si>
  <si>
    <t>UNDERGROUND WARNING/MARKING TAPE</t>
  </si>
  <si>
    <t>ARC FLASH CALCULATIONS AND LABEL</t>
  </si>
  <si>
    <t>POWER SERVICE, AS PER PLAN</t>
  </si>
  <si>
    <t>LIGHT POLE, CONVENTIONAL, AT18B40</t>
  </si>
  <si>
    <t>TOTALS</t>
  </si>
  <si>
    <t>LIGHT POLE, CONVENTIONAL, AT12B40</t>
  </si>
  <si>
    <t>Unit Cost</t>
  </si>
  <si>
    <t>Total Cost</t>
  </si>
  <si>
    <t>Sub-total</t>
  </si>
  <si>
    <t>EACH</t>
  </si>
  <si>
    <t>FT</t>
  </si>
  <si>
    <t>10% Contingency</t>
  </si>
  <si>
    <t>Stage 2 Total</t>
  </si>
  <si>
    <t>NB Truck Parking</t>
  </si>
  <si>
    <t>LP001</t>
  </si>
  <si>
    <t>LP002</t>
  </si>
  <si>
    <t>LP003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</si>
</sst>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 textRotation="90" wrapText="1"/>
    </xf>
    <xf numFmtId="0" fontId="2" fillId="0" borderId="0" xfId="0" applyFont="1"/>
    <xf numFmtId="0" fontId="0" fillId="0" borderId="1" xfId="0" applyBorder="1"/>
    <xf numFmtId="0" fontId="0" fillId="0" borderId="1" xfId="0" applyBorder="1" applyAlignment="1">
      <alignment horizontal="center" textRotation="90" wrapText="1"/>
    </xf>
    <xf numFmtId="0" fontId="0" fillId="2" borderId="1" xfId="0" applyFill="1" applyBorder="1"/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/>
    <xf numFmtId="0" fontId="2" fillId="0" borderId="2" xfId="0" applyFont="1" applyBorder="1"/>
    <xf numFmtId="44" fontId="2" fillId="0" borderId="0" xfId="1" applyFont="1" applyAlignment="1">
      <alignment horizontal="center" vertical="center"/>
    </xf>
    <xf numFmtId="44" fontId="2" fillId="0" borderId="0" xfId="0" applyNumberFormat="1" applyFont="1"/>
    <xf numFmtId="0" fontId="0" fillId="0" borderId="1" xfId="0" applyBorder="1" applyAlignment="1">
      <alignment horizontal="center" wrapText="1"/>
    </xf>
    <xf numFmtId="3" fontId="2" fillId="0" borderId="2" xfId="0" applyNumberFormat="1" applyFont="1" applyBorder="1" applyAlignment="1">
      <alignment horizontal="center" vertical="center"/>
    </xf>
    <xf numFmtId="44" fontId="2" fillId="0" borderId="0" xfId="0" applyNumberFormat="1" applyFont="1" applyAlignment="1">
      <alignment horizontal="left"/>
    </xf>
    <xf numFmtId="4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3707F-8035-40D3-AA75-AFBD2C12121D}">
  <dimension ref="A1:AC17"/>
  <sheetViews>
    <sheetView tabSelected="1" workbookViewId="0">
      <selection activeCell="B1" sqref="B1:V1"/>
    </sheetView>
  </sheetViews>
  <sheetFormatPr defaultRowHeight="15" x14ac:dyDescent="0.25"/>
  <cols>
    <col min="1" max="1" width="16.42578125" bestFit="1" customWidth="1"/>
    <col min="2" max="2" width="11.5703125" bestFit="1" customWidth="1"/>
    <col min="3" max="4" width="10.5703125" bestFit="1" customWidth="1"/>
    <col min="5" max="7" width="11.5703125" bestFit="1" customWidth="1"/>
    <col min="8" max="8" width="12.5703125" bestFit="1" customWidth="1"/>
    <col min="9" max="10" width="11.5703125" bestFit="1" customWidth="1"/>
    <col min="11" max="12" width="10.5703125" bestFit="1" customWidth="1"/>
    <col min="13" max="13" width="12.5703125" bestFit="1" customWidth="1"/>
    <col min="14" max="14" width="10.5703125" bestFit="1" customWidth="1"/>
    <col min="15" max="15" width="11.5703125" bestFit="1" customWidth="1"/>
    <col min="16" max="17" width="10.5703125" bestFit="1" customWidth="1"/>
    <col min="18" max="20" width="11.5703125" bestFit="1" customWidth="1"/>
    <col min="21" max="22" width="10.5703125" bestFit="1" customWidth="1"/>
  </cols>
  <sheetData>
    <row r="1" spans="1:29" ht="183.75" customHeight="1" x14ac:dyDescent="0.25">
      <c r="A1" s="3"/>
      <c r="B1" s="4" t="s">
        <v>0</v>
      </c>
      <c r="C1" s="4" t="s">
        <v>1</v>
      </c>
      <c r="D1" s="4" t="s">
        <v>21</v>
      </c>
      <c r="E1" s="4" t="s">
        <v>19</v>
      </c>
      <c r="F1" s="4" t="s">
        <v>3</v>
      </c>
      <c r="G1" s="4" t="s">
        <v>2</v>
      </c>
      <c r="H1" s="4" t="s">
        <v>4</v>
      </c>
      <c r="I1" s="4" t="s">
        <v>5</v>
      </c>
      <c r="J1" s="4" t="s">
        <v>6</v>
      </c>
      <c r="K1" s="4" t="s">
        <v>7</v>
      </c>
      <c r="L1" s="4" t="s">
        <v>8</v>
      </c>
      <c r="M1" s="4" t="s">
        <v>9</v>
      </c>
      <c r="N1" s="4" t="s">
        <v>10</v>
      </c>
      <c r="O1" s="4" t="s">
        <v>11</v>
      </c>
      <c r="P1" s="4" t="s">
        <v>12</v>
      </c>
      <c r="Q1" s="4" t="s">
        <v>13</v>
      </c>
      <c r="R1" s="4" t="s">
        <v>14</v>
      </c>
      <c r="S1" s="4" t="s">
        <v>15</v>
      </c>
      <c r="T1" s="4" t="s">
        <v>16</v>
      </c>
      <c r="U1" s="4" t="s">
        <v>17</v>
      </c>
      <c r="V1" s="4" t="s">
        <v>18</v>
      </c>
      <c r="W1" s="1"/>
      <c r="X1" s="1"/>
      <c r="Y1" s="1"/>
      <c r="Z1" s="1"/>
      <c r="AA1" s="1"/>
      <c r="AB1" s="1"/>
      <c r="AC1" s="1"/>
    </row>
    <row r="2" spans="1:29" ht="15" customHeight="1" x14ac:dyDescent="0.25">
      <c r="A2" s="3"/>
      <c r="B2" s="12" t="s">
        <v>25</v>
      </c>
      <c r="C2" s="12" t="s">
        <v>25</v>
      </c>
      <c r="D2" s="12" t="s">
        <v>25</v>
      </c>
      <c r="E2" s="12" t="s">
        <v>25</v>
      </c>
      <c r="F2" s="12" t="s">
        <v>25</v>
      </c>
      <c r="G2" s="12" t="s">
        <v>25</v>
      </c>
      <c r="H2" s="12" t="s">
        <v>25</v>
      </c>
      <c r="I2" s="12" t="s">
        <v>25</v>
      </c>
      <c r="J2" s="12" t="s">
        <v>25</v>
      </c>
      <c r="K2" s="12" t="s">
        <v>26</v>
      </c>
      <c r="L2" s="12" t="s">
        <v>26</v>
      </c>
      <c r="M2" s="12" t="s">
        <v>26</v>
      </c>
      <c r="N2" s="12" t="s">
        <v>26</v>
      </c>
      <c r="O2" s="12" t="s">
        <v>26</v>
      </c>
      <c r="P2" s="12" t="s">
        <v>25</v>
      </c>
      <c r="Q2" s="12" t="s">
        <v>25</v>
      </c>
      <c r="R2" s="12" t="s">
        <v>25</v>
      </c>
      <c r="S2" s="12" t="s">
        <v>25</v>
      </c>
      <c r="T2" s="12" t="s">
        <v>26</v>
      </c>
      <c r="U2" s="12" t="s">
        <v>25</v>
      </c>
      <c r="V2" s="12" t="s">
        <v>25</v>
      </c>
      <c r="W2" s="1"/>
      <c r="X2" s="1"/>
      <c r="Y2" s="1"/>
      <c r="Z2" s="1"/>
      <c r="AA2" s="1"/>
      <c r="AB2" s="1"/>
      <c r="AC2" s="1"/>
    </row>
    <row r="3" spans="1:29" x14ac:dyDescent="0.25">
      <c r="A3" s="5" t="s">
        <v>29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 spans="1:29" x14ac:dyDescent="0.25">
      <c r="A4" s="3" t="s">
        <v>30</v>
      </c>
      <c r="B4" s="6">
        <f>SUM(E4:G4)*2</f>
        <v>8</v>
      </c>
      <c r="C4" s="7">
        <v>3</v>
      </c>
      <c r="D4" s="7">
        <v>0</v>
      </c>
      <c r="E4" s="7">
        <v>2</v>
      </c>
      <c r="F4" s="7">
        <v>1</v>
      </c>
      <c r="G4" s="7">
        <v>1</v>
      </c>
      <c r="H4" s="7">
        <v>0</v>
      </c>
      <c r="I4" s="6">
        <f>SUM(E4:G4)</f>
        <v>4</v>
      </c>
      <c r="J4" s="6">
        <f>H4</f>
        <v>0</v>
      </c>
      <c r="K4" s="7">
        <v>0</v>
      </c>
      <c r="L4" s="6">
        <f>(D4*((40+12)*3))+(E4*((40+18)*3))+(F4*((40+20)*3))+(G4*(40+22)*3)</f>
        <v>714</v>
      </c>
      <c r="M4" s="7">
        <f>(860+10)+(198+10)+(61+5)+(8+5)</f>
        <v>1157</v>
      </c>
      <c r="N4" s="7">
        <v>0</v>
      </c>
      <c r="O4" s="7">
        <f>860+198+61+8</f>
        <v>1127</v>
      </c>
      <c r="P4" s="7">
        <v>1</v>
      </c>
      <c r="Q4" s="6">
        <f>SUM(D4:G4)</f>
        <v>4</v>
      </c>
      <c r="R4" s="6">
        <f>H4*2</f>
        <v>0</v>
      </c>
      <c r="S4" s="6">
        <f>SUM(D4:G4)+(2*H4)</f>
        <v>4</v>
      </c>
      <c r="T4" s="6">
        <f>O4</f>
        <v>1127</v>
      </c>
      <c r="U4" s="7">
        <v>0</v>
      </c>
      <c r="V4" s="7">
        <v>0</v>
      </c>
    </row>
    <row r="5" spans="1:29" x14ac:dyDescent="0.25">
      <c r="A5" s="3" t="s">
        <v>31</v>
      </c>
      <c r="B5" s="6">
        <f t="shared" ref="B5:B6" si="0">SUM(E5:G5)*2</f>
        <v>12</v>
      </c>
      <c r="C5" s="7">
        <v>12</v>
      </c>
      <c r="D5" s="7">
        <v>1</v>
      </c>
      <c r="E5" s="7">
        <v>0</v>
      </c>
      <c r="F5" s="7">
        <v>3</v>
      </c>
      <c r="G5" s="7">
        <v>3</v>
      </c>
      <c r="H5" s="7">
        <v>4</v>
      </c>
      <c r="I5" s="6">
        <f t="shared" ref="I5:I6" si="1">SUM(E5:G5)</f>
        <v>6</v>
      </c>
      <c r="J5" s="6">
        <f t="shared" ref="J5:J6" si="2">H5</f>
        <v>4</v>
      </c>
      <c r="K5" s="7">
        <f>((48+10)*3)+((48+10)*3)</f>
        <v>348</v>
      </c>
      <c r="L5" s="6">
        <f t="shared" ref="L5:L6" si="3">(D5*((40+12)*3))+(E5*((40+18)*3))+(F5*((40+20)*3))+(G5*(40+22)*3)</f>
        <v>1254</v>
      </c>
      <c r="M5" s="7">
        <f>(132+5)+(125+5)+(19+10)+(222+10)+(255+10)+(150+10)+(54+10)+(255+10)+(355+10)+(56+10)+(225+10)+(163+5)</f>
        <v>2116</v>
      </c>
      <c r="N5" s="7">
        <v>96</v>
      </c>
      <c r="O5" s="7">
        <f>132+125+19+222+255+150+54+255+355+56+225+163+96</f>
        <v>2107</v>
      </c>
      <c r="P5" s="7">
        <v>4</v>
      </c>
      <c r="Q5" s="6">
        <f t="shared" ref="Q5:Q6" si="4">SUM(D5:G5)</f>
        <v>7</v>
      </c>
      <c r="R5" s="6">
        <f t="shared" ref="R5:R6" si="5">H5*2</f>
        <v>8</v>
      </c>
      <c r="S5" s="6">
        <f t="shared" ref="S5:S6" si="6">SUM(D5:G5)+(2*H5)</f>
        <v>15</v>
      </c>
      <c r="T5" s="6">
        <f t="shared" ref="T5:T6" si="7">O5</f>
        <v>2107</v>
      </c>
      <c r="U5" s="7">
        <v>0</v>
      </c>
      <c r="V5" s="7">
        <v>0</v>
      </c>
    </row>
    <row r="6" spans="1:29" x14ac:dyDescent="0.25">
      <c r="A6" s="3" t="s">
        <v>32</v>
      </c>
      <c r="B6" s="6">
        <f t="shared" si="0"/>
        <v>12</v>
      </c>
      <c r="C6" s="7">
        <v>0</v>
      </c>
      <c r="D6" s="7">
        <v>0</v>
      </c>
      <c r="E6" s="7">
        <v>6</v>
      </c>
      <c r="F6" s="7">
        <v>0</v>
      </c>
      <c r="G6" s="7">
        <v>0</v>
      </c>
      <c r="H6" s="7">
        <v>0</v>
      </c>
      <c r="I6" s="6">
        <f t="shared" si="1"/>
        <v>6</v>
      </c>
      <c r="J6" s="6">
        <f t="shared" si="2"/>
        <v>0</v>
      </c>
      <c r="K6" s="7">
        <v>0</v>
      </c>
      <c r="L6" s="6">
        <f t="shared" si="3"/>
        <v>1044</v>
      </c>
      <c r="M6" s="7">
        <f>((230+10)*5)+(66+5)+(163+10)</f>
        <v>1444</v>
      </c>
      <c r="N6" s="7">
        <v>15</v>
      </c>
      <c r="O6" s="7">
        <f>(230*5)+(66)+(163)+15</f>
        <v>1394</v>
      </c>
      <c r="P6" s="7">
        <v>0</v>
      </c>
      <c r="Q6" s="6">
        <f t="shared" si="4"/>
        <v>6</v>
      </c>
      <c r="R6" s="6">
        <f t="shared" si="5"/>
        <v>0</v>
      </c>
      <c r="S6" s="6">
        <f t="shared" si="6"/>
        <v>6</v>
      </c>
      <c r="T6" s="6">
        <f t="shared" si="7"/>
        <v>1394</v>
      </c>
      <c r="U6" s="7">
        <v>1</v>
      </c>
      <c r="V6" s="7">
        <v>1</v>
      </c>
    </row>
    <row r="7" spans="1:29" ht="15.75" thickBot="1" x14ac:dyDescent="0.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</row>
    <row r="8" spans="1:29" ht="15.75" thickTop="1" x14ac:dyDescent="0.25">
      <c r="A8" s="9" t="s">
        <v>20</v>
      </c>
      <c r="B8" s="13">
        <f t="shared" ref="B8:V8" si="8">SUM(B4:B6)</f>
        <v>32</v>
      </c>
      <c r="C8" s="13">
        <f t="shared" si="8"/>
        <v>15</v>
      </c>
      <c r="D8" s="13">
        <f t="shared" si="8"/>
        <v>1</v>
      </c>
      <c r="E8" s="13">
        <f t="shared" si="8"/>
        <v>8</v>
      </c>
      <c r="F8" s="13">
        <f t="shared" si="8"/>
        <v>4</v>
      </c>
      <c r="G8" s="13">
        <f t="shared" si="8"/>
        <v>4</v>
      </c>
      <c r="H8" s="13">
        <f t="shared" si="8"/>
        <v>4</v>
      </c>
      <c r="I8" s="13">
        <f t="shared" si="8"/>
        <v>16</v>
      </c>
      <c r="J8" s="13">
        <f t="shared" si="8"/>
        <v>4</v>
      </c>
      <c r="K8" s="13">
        <f t="shared" si="8"/>
        <v>348</v>
      </c>
      <c r="L8" s="13">
        <f t="shared" si="8"/>
        <v>3012</v>
      </c>
      <c r="M8" s="13">
        <f t="shared" si="8"/>
        <v>4717</v>
      </c>
      <c r="N8" s="13">
        <f t="shared" si="8"/>
        <v>111</v>
      </c>
      <c r="O8" s="13">
        <f t="shared" si="8"/>
        <v>4628</v>
      </c>
      <c r="P8" s="13">
        <f t="shared" si="8"/>
        <v>5</v>
      </c>
      <c r="Q8" s="13">
        <f t="shared" si="8"/>
        <v>17</v>
      </c>
      <c r="R8" s="13">
        <f t="shared" si="8"/>
        <v>8</v>
      </c>
      <c r="S8" s="13">
        <f t="shared" si="8"/>
        <v>25</v>
      </c>
      <c r="T8" s="13">
        <f t="shared" si="8"/>
        <v>4628</v>
      </c>
      <c r="U8" s="13">
        <f t="shared" si="8"/>
        <v>1</v>
      </c>
      <c r="V8" s="13">
        <f t="shared" si="8"/>
        <v>1</v>
      </c>
    </row>
    <row r="10" spans="1:29" s="2" customFormat="1" x14ac:dyDescent="0.25">
      <c r="A10" s="2" t="s">
        <v>22</v>
      </c>
      <c r="B10" s="10">
        <v>150</v>
      </c>
      <c r="C10" s="10">
        <v>135</v>
      </c>
      <c r="D10" s="10">
        <v>3700</v>
      </c>
      <c r="E10" s="10">
        <v>3800</v>
      </c>
      <c r="F10" s="10">
        <v>3900</v>
      </c>
      <c r="G10" s="10">
        <v>4000</v>
      </c>
      <c r="H10" s="10">
        <v>19000</v>
      </c>
      <c r="I10" s="10">
        <v>2100</v>
      </c>
      <c r="J10" s="10">
        <v>9000</v>
      </c>
      <c r="K10" s="10">
        <v>3.75</v>
      </c>
      <c r="L10" s="10">
        <v>2</v>
      </c>
      <c r="M10" s="10">
        <v>12</v>
      </c>
      <c r="N10" s="10">
        <v>35</v>
      </c>
      <c r="O10" s="10">
        <v>8.5</v>
      </c>
      <c r="P10" s="10">
        <v>1200</v>
      </c>
      <c r="Q10" s="10">
        <v>300</v>
      </c>
      <c r="R10" s="10">
        <v>1300</v>
      </c>
      <c r="S10" s="10">
        <v>250</v>
      </c>
      <c r="T10" s="10">
        <v>2</v>
      </c>
      <c r="U10" s="10">
        <v>2000</v>
      </c>
      <c r="V10" s="10">
        <v>4500</v>
      </c>
    </row>
    <row r="12" spans="1:29" s="2" customFormat="1" x14ac:dyDescent="0.25">
      <c r="A12" s="2" t="s">
        <v>23</v>
      </c>
      <c r="B12" s="11">
        <f>B8*B10</f>
        <v>4800</v>
      </c>
      <c r="C12" s="11">
        <f t="shared" ref="C12:V12" si="9">C8*C10</f>
        <v>2025</v>
      </c>
      <c r="D12" s="11">
        <f t="shared" si="9"/>
        <v>3700</v>
      </c>
      <c r="E12" s="11">
        <f t="shared" si="9"/>
        <v>30400</v>
      </c>
      <c r="F12" s="11">
        <f t="shared" si="9"/>
        <v>15600</v>
      </c>
      <c r="G12" s="11">
        <f t="shared" si="9"/>
        <v>16000</v>
      </c>
      <c r="H12" s="11">
        <f t="shared" si="9"/>
        <v>76000</v>
      </c>
      <c r="I12" s="11">
        <f t="shared" si="9"/>
        <v>33600</v>
      </c>
      <c r="J12" s="11">
        <f t="shared" si="9"/>
        <v>36000</v>
      </c>
      <c r="K12" s="11">
        <f t="shared" si="9"/>
        <v>1305</v>
      </c>
      <c r="L12" s="11">
        <f t="shared" si="9"/>
        <v>6024</v>
      </c>
      <c r="M12" s="11">
        <f t="shared" si="9"/>
        <v>56604</v>
      </c>
      <c r="N12" s="11">
        <f t="shared" si="9"/>
        <v>3885</v>
      </c>
      <c r="O12" s="11">
        <f t="shared" si="9"/>
        <v>39338</v>
      </c>
      <c r="P12" s="11">
        <f t="shared" si="9"/>
        <v>6000</v>
      </c>
      <c r="Q12" s="11">
        <f t="shared" si="9"/>
        <v>5100</v>
      </c>
      <c r="R12" s="11">
        <f t="shared" si="9"/>
        <v>10400</v>
      </c>
      <c r="S12" s="11">
        <f t="shared" si="9"/>
        <v>6250</v>
      </c>
      <c r="T12" s="11">
        <f t="shared" si="9"/>
        <v>9256</v>
      </c>
      <c r="U12" s="11">
        <f t="shared" si="9"/>
        <v>2000</v>
      </c>
      <c r="V12" s="11">
        <f t="shared" si="9"/>
        <v>4500</v>
      </c>
    </row>
    <row r="14" spans="1:29" s="2" customFormat="1" x14ac:dyDescent="0.25">
      <c r="A14" s="2" t="s">
        <v>24</v>
      </c>
      <c r="B14" s="14">
        <f>SUM(B12:V12)</f>
        <v>368787</v>
      </c>
      <c r="C14" s="14"/>
    </row>
    <row r="15" spans="1:29" x14ac:dyDescent="0.25">
      <c r="A15" s="2" t="s">
        <v>27</v>
      </c>
      <c r="B15" s="15">
        <f>B14*0.1</f>
        <v>36878.700000000004</v>
      </c>
      <c r="C15" s="15"/>
    </row>
    <row r="17" spans="1:3" x14ac:dyDescent="0.25">
      <c r="A17" s="2" t="s">
        <v>28</v>
      </c>
      <c r="B17" s="15">
        <f>SUM(B14:C15)</f>
        <v>405665.7</v>
      </c>
      <c r="C17" s="16"/>
    </row>
  </sheetData>
  <mergeCells count="3">
    <mergeCell ref="B14:C14"/>
    <mergeCell ref="B15:C15"/>
    <mergeCell ref="B17:C17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ms consultants,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Ryan, Kevin</dc:creator>
  <cp:lastModifiedBy>Ryan, Kevin</cp:lastModifiedBy>
  <dcterms:created xsi:type="dcterms:W3CDTF">2025-08-28T15:23:17Z</dcterms:created>
  <dcterms:modified xsi:type="dcterms:W3CDTF">2025-12-09T15:21:06Z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